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Capital Costs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  <author>Authorized User</author>
  </authors>
  <commentList>
    <comment ref="G3" authorId="0">
      <text>
        <r>
          <rPr>
            <sz val="8"/>
            <rFont val="Tahoma"/>
            <family val="0"/>
          </rPr>
          <t>$100k Minimum plus $10 k per mile</t>
        </r>
      </text>
    </comment>
    <comment ref="E4" authorId="1">
      <text>
        <r>
          <rPr>
            <sz val="8"/>
            <rFont val="Tahoma"/>
            <family val="2"/>
          </rPr>
          <t>Station cost assumes only the ramp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portion.  Each of 2 ramps is .25 miles long =.5 mile of 1 way guideway @ $2.068 mil = $1.034 per station.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sz val="8"/>
            <rFont val="Tahoma"/>
            <family val="0"/>
          </rPr>
          <t>Small Maintenance shop at $300k plus $300k for each 100 vehicles</t>
        </r>
      </text>
    </comment>
    <comment ref="B14" authorId="1">
      <text>
        <r>
          <rPr>
            <b/>
            <sz val="8"/>
            <rFont val="Tahoma"/>
            <family val="0"/>
          </rPr>
          <t>15 passenger cars with linear induction motors for high speed and dual model wheels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<sst xmlns="http://schemas.openxmlformats.org/spreadsheetml/2006/main" count="56" uniqueCount="49">
  <si>
    <t>CAPITAL CONSTRUCTION COST</t>
  </si>
  <si>
    <t>DIRECT COSTS</t>
  </si>
  <si>
    <t>Per Mile</t>
  </si>
  <si>
    <t>Unit</t>
  </si>
  <si>
    <t>5 Miles</t>
  </si>
  <si>
    <t>Engineering at 7.6% of Construction</t>
  </si>
  <si>
    <t>job</t>
  </si>
  <si>
    <t>Conc Guideway beams fabricated</t>
  </si>
  <si>
    <t>mile</t>
  </si>
  <si>
    <t xml:space="preserve"> Steel Roadbed track</t>
  </si>
  <si>
    <t>105 Colums &amp; footings  at $8800</t>
  </si>
  <si>
    <t>105 cross beams every 50' at $4300 ea</t>
  </si>
  <si>
    <t>P/ Mile</t>
  </si>
  <si>
    <t>Engineering &amp; Test Track………………….</t>
  </si>
  <si>
    <t xml:space="preserve">                 </t>
  </si>
  <si>
    <t>Shipping to Job Site</t>
  </si>
  <si>
    <t>Erection</t>
  </si>
  <si>
    <t>Electric Power Distribution</t>
  </si>
  <si>
    <t>Control Systems</t>
  </si>
  <si>
    <t>job+</t>
  </si>
  <si>
    <t>Stations/(local circulators not incl)</t>
  </si>
  <si>
    <t>stations</t>
  </si>
  <si>
    <t>Maintenance Facilities</t>
  </si>
  <si>
    <t>min</t>
  </si>
  <si>
    <t>Vehicles assume 100 with 88 to start</t>
  </si>
  <si>
    <t>each</t>
  </si>
  <si>
    <t>Off site civil at 5%</t>
  </si>
  <si>
    <t>Contingency at 10%</t>
  </si>
  <si>
    <t>Subtotal Direct</t>
  </si>
  <si>
    <t xml:space="preserve"> </t>
  </si>
  <si>
    <t>INDIRECT COSTS</t>
  </si>
  <si>
    <t>Administration (5.43% project cost)</t>
  </si>
  <si>
    <t>Underwriting Fees at 3%</t>
  </si>
  <si>
    <t>Reserves at 15%</t>
  </si>
  <si>
    <t>Subtotal Direct and Indirect</t>
  </si>
  <si>
    <t>TOTAL COSTS</t>
  </si>
  <si>
    <t>Assumptions</t>
  </si>
  <si>
    <t>Number of Vehicles Purchased</t>
  </si>
  <si>
    <t>Number of vehicles to start</t>
  </si>
  <si>
    <t>Miles of Track</t>
  </si>
  <si>
    <t>Speed (Mph)</t>
  </si>
  <si>
    <t>passenger per vehicle</t>
  </si>
  <si>
    <t>6 to 15</t>
  </si>
  <si>
    <t>passengers per day</t>
  </si>
  <si>
    <t>average price full day</t>
  </si>
  <si>
    <t>maximum Vehicles</t>
  </si>
  <si>
    <t># of peak hours/day</t>
  </si>
  <si>
    <t xml:space="preserve">                                                                       </t>
  </si>
  <si>
    <t xml:space="preserve">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</si>
</sst>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General_)"/>
  </numFmts>
  <fonts count="2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G Times (WN)"/>
      <family val="1"/>
    </font>
    <font>
      <b/>
      <sz val="12"/>
      <name val="CG Times (WN)"/>
      <family val="1"/>
    </font>
    <font>
      <b/>
      <sz val="10"/>
      <name val="CG Times (WN)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6.7"/>
      <color indexed="8"/>
      <name val="Geneva"/>
      <family val="0"/>
    </font>
    <font>
      <b/>
      <u val="single"/>
      <sz val="6.7"/>
      <color indexed="8"/>
      <name val="Geneva"/>
      <family val="0"/>
    </font>
    <font>
      <sz val="6.7"/>
      <color indexed="8"/>
      <name val="Geneva"/>
      <family val="0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color indexed="8"/>
      <name val="Geneva"/>
      <family val="0"/>
    </font>
    <font>
      <sz val="6"/>
      <name val="Small Fonts"/>
      <family val="2"/>
    </font>
    <font>
      <sz val="7"/>
      <name val="CG Times (WN)"/>
      <family val="0"/>
    </font>
    <font>
      <sz val="8"/>
      <name val="CG Times (WN)"/>
      <family val="0"/>
    </font>
    <font>
      <u val="single"/>
      <sz val="6.7"/>
      <color indexed="8"/>
      <name val="Geneva"/>
      <family val="0"/>
    </font>
    <font>
      <b/>
      <sz val="8.3"/>
      <color indexed="8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9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5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Continuous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1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6" fontId="1" fillId="2" borderId="0" xfId="17" applyNumberFormat="1" applyFont="1" applyFill="1" applyAlignment="1">
      <alignment horizontal="right"/>
    </xf>
    <xf numFmtId="44" fontId="1" fillId="0" borderId="1" xfId="17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21">
      <alignment/>
      <protection/>
    </xf>
    <xf numFmtId="168" fontId="2" fillId="0" borderId="0" xfId="21" applyNumberFormat="1" applyFont="1" applyBorder="1" applyAlignment="1">
      <alignment horizontal="center" vertical="top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6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3" xfId="0" applyNumberFormat="1" applyFont="1" applyBorder="1" applyAlignment="1">
      <alignment/>
    </xf>
    <xf numFmtId="6" fontId="1" fillId="2" borderId="3" xfId="17" applyNumberFormat="1" applyFont="1" applyFill="1" applyBorder="1" applyAlignment="1">
      <alignment horizontal="right"/>
    </xf>
    <xf numFmtId="3" fontId="1" fillId="0" borderId="0" xfId="17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6" fontId="14" fillId="2" borderId="0" xfId="17" applyNumberFormat="1" applyFont="1" applyFill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17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6" fontId="1" fillId="2" borderId="0" xfId="0" applyNumberFormat="1" applyFont="1" applyFill="1" applyAlignment="1">
      <alignment horizontal="right"/>
    </xf>
    <xf numFmtId="0" fontId="14" fillId="0" borderId="0" xfId="0" applyFont="1" applyBorder="1" applyAlignment="1">
      <alignment/>
    </xf>
    <xf numFmtId="3" fontId="14" fillId="0" borderId="4" xfId="0" applyNumberFormat="1" applyFont="1" applyBorder="1" applyAlignment="1">
      <alignment/>
    </xf>
    <xf numFmtId="6" fontId="14" fillId="2" borderId="4" xfId="17" applyNumberFormat="1" applyFont="1" applyFill="1" applyBorder="1" applyAlignment="1">
      <alignment horizontal="right"/>
    </xf>
    <xf numFmtId="9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6" fontId="1" fillId="2" borderId="0" xfId="17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3" fontId="2" fillId="0" borderId="0" xfId="17" applyNumberFormat="1" applyFont="1" applyAlignment="1">
      <alignment/>
    </xf>
    <xf numFmtId="0" fontId="5" fillId="0" borderId="3" xfId="0" applyFont="1" applyBorder="1" applyAlignment="1">
      <alignment horizontal="center"/>
    </xf>
    <xf numFmtId="6" fontId="7" fillId="2" borderId="3" xfId="0" applyNumberFormat="1" applyFont="1" applyFill="1" applyBorder="1" applyAlignment="1">
      <alignment horizontal="right"/>
    </xf>
    <xf numFmtId="0" fontId="0" fillId="1" borderId="0" xfId="0" applyFill="1" applyBorder="1" applyAlignment="1">
      <alignment/>
    </xf>
    <xf numFmtId="0" fontId="5" fillId="1" borderId="0" xfId="0" applyFont="1" applyFill="1" applyAlignment="1">
      <alignment/>
    </xf>
    <xf numFmtId="3" fontId="5" fillId="1" borderId="0" xfId="0" applyNumberFormat="1" applyFont="1" applyFill="1" applyAlignment="1">
      <alignment/>
    </xf>
    <xf numFmtId="0" fontId="7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1" borderId="0" xfId="0" applyFont="1" applyFill="1" applyBorder="1" applyAlignment="1">
      <alignment/>
    </xf>
    <xf numFmtId="0" fontId="0" fillId="1" borderId="0" xfId="0" applyFill="1" applyAlignment="1">
      <alignment/>
    </xf>
    <xf numFmtId="3" fontId="0" fillId="1" borderId="0" xfId="0" applyNumberFormat="1" applyFill="1" applyAlignment="1">
      <alignment/>
    </xf>
    <xf numFmtId="0" fontId="18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1" fontId="5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8" fillId="0" borderId="5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0" fillId="1" borderId="1" xfId="0" applyFill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18" fillId="0" borderId="6" xfId="0" applyFont="1" applyBorder="1" applyAlignment="1">
      <alignment horizontal="left"/>
    </xf>
    <xf numFmtId="0" fontId="18" fillId="0" borderId="9" xfId="0" applyFont="1" applyBorder="1" applyAlignment="1">
      <alignment horizontal="right"/>
    </xf>
    <xf numFmtId="6" fontId="1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6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J14" sqref="J14"/>
    </sheetView>
  </sheetViews>
  <sheetFormatPr defaultColWidth="9.140625" defaultRowHeight="12.75"/>
  <cols>
    <col min="4" max="4" width="10.57421875" style="0" customWidth="1"/>
    <col min="5" max="5" width="9.28125" style="31" bestFit="1" customWidth="1"/>
    <col min="7" max="7" width="11.7109375" style="0" customWidth="1"/>
    <col min="8" max="8" width="9.140625" style="79" customWidth="1"/>
    <col min="10" max="10" width="11.57421875" style="0" customWidth="1"/>
    <col min="11" max="11" width="15.7109375" style="0" customWidth="1"/>
  </cols>
  <sheetData>
    <row r="1" spans="1:9" ht="15.75">
      <c r="A1" s="2"/>
      <c r="B1" s="3"/>
      <c r="C1" s="4" t="s">
        <v>0</v>
      </c>
      <c r="D1" s="3"/>
      <c r="E1" s="5"/>
      <c r="F1" s="6"/>
      <c r="G1" s="7" t="str">
        <f>"[in $1,000s]"</f>
        <v>[in $1,000s]</v>
      </c>
      <c r="H1" s="8"/>
      <c r="I1" s="2"/>
    </row>
    <row r="2" spans="1:9" ht="12.75">
      <c r="A2" s="9"/>
      <c r="B2" s="10" t="s">
        <v>1</v>
      </c>
      <c r="C2" s="11"/>
      <c r="D2" s="11"/>
      <c r="E2" s="12" t="s">
        <v>2</v>
      </c>
      <c r="F2" s="13" t="s">
        <v>3</v>
      </c>
      <c r="G2" s="14" t="s">
        <v>4</v>
      </c>
      <c r="H2" s="15"/>
      <c r="I2" s="2"/>
    </row>
    <row r="3" spans="1:9" ht="12.75">
      <c r="A3" s="2"/>
      <c r="B3" s="1" t="s">
        <v>5</v>
      </c>
      <c r="C3" s="1"/>
      <c r="D3" s="1"/>
      <c r="E3" s="16">
        <v>1750</v>
      </c>
      <c r="F3" s="17" t="s">
        <v>6</v>
      </c>
      <c r="G3" s="18">
        <f>SUM(E3*5)</f>
        <v>8750</v>
      </c>
      <c r="H3" s="19"/>
      <c r="I3" s="2"/>
    </row>
    <row r="4" spans="1:9" ht="12.75">
      <c r="A4" s="2"/>
      <c r="B4" s="20" t="s">
        <v>7</v>
      </c>
      <c r="C4" s="1"/>
      <c r="D4" s="1"/>
      <c r="E4" s="16">
        <v>1000</v>
      </c>
      <c r="F4" s="17" t="s">
        <v>8</v>
      </c>
      <c r="G4" s="18">
        <f aca="true" t="shared" si="0" ref="G4:G16">SUM(E4*5)</f>
        <v>5000</v>
      </c>
      <c r="H4" s="19"/>
      <c r="I4" s="2"/>
    </row>
    <row r="5" spans="1:12" ht="13.5" customHeight="1">
      <c r="A5" s="2"/>
      <c r="B5" s="21" t="s">
        <v>9</v>
      </c>
      <c r="C5" s="21"/>
      <c r="D5" s="21"/>
      <c r="E5" s="16">
        <v>500</v>
      </c>
      <c r="F5" s="17" t="s">
        <v>8</v>
      </c>
      <c r="G5" s="18">
        <f t="shared" si="0"/>
        <v>2500</v>
      </c>
      <c r="H5" s="19"/>
      <c r="I5" s="2"/>
      <c r="J5" s="22"/>
      <c r="K5" s="23"/>
      <c r="L5" s="22"/>
    </row>
    <row r="6" spans="1:10" ht="12.75">
      <c r="A6" s="2"/>
      <c r="B6" s="24" t="s">
        <v>10</v>
      </c>
      <c r="C6" s="24"/>
      <c r="D6" s="24"/>
      <c r="E6" s="16">
        <f>SUM(105*8.8)</f>
        <v>924.0000000000001</v>
      </c>
      <c r="F6" s="17" t="s">
        <v>8</v>
      </c>
      <c r="G6" s="18">
        <f t="shared" si="0"/>
        <v>4620.000000000001</v>
      </c>
      <c r="H6" s="19"/>
      <c r="I6" s="2"/>
      <c r="J6" s="25"/>
    </row>
    <row r="7" spans="1:15" ht="12.75">
      <c r="A7" s="2"/>
      <c r="B7" s="1" t="s">
        <v>11</v>
      </c>
      <c r="C7" s="1"/>
      <c r="D7" s="1"/>
      <c r="E7" s="26">
        <f>SUM(4.3*105)</f>
        <v>451.5</v>
      </c>
      <c r="F7" s="17" t="s">
        <v>8</v>
      </c>
      <c r="G7" s="18">
        <f t="shared" si="0"/>
        <v>2257.5</v>
      </c>
      <c r="H7" s="19"/>
      <c r="I7" s="2"/>
      <c r="L7" s="27" t="s">
        <v>12</v>
      </c>
      <c r="N7" s="28" t="s">
        <v>13</v>
      </c>
      <c r="O7" s="28" t="s">
        <v>14</v>
      </c>
    </row>
    <row r="8" spans="1:12" ht="12.75">
      <c r="A8" s="2"/>
      <c r="B8" s="1" t="s">
        <v>15</v>
      </c>
      <c r="C8" s="1"/>
      <c r="D8" s="1"/>
      <c r="E8" s="16">
        <f>40</f>
        <v>40</v>
      </c>
      <c r="F8" s="17" t="s">
        <v>8</v>
      </c>
      <c r="G8" s="18">
        <f t="shared" si="0"/>
        <v>200</v>
      </c>
      <c r="H8" s="19"/>
      <c r="I8" s="2"/>
      <c r="J8" s="28"/>
      <c r="L8" s="29">
        <v>3000</v>
      </c>
    </row>
    <row r="9" spans="1:12" ht="12.75">
      <c r="A9" s="2"/>
      <c r="B9" s="20" t="s">
        <v>16</v>
      </c>
      <c r="C9" s="1"/>
      <c r="D9" s="1"/>
      <c r="E9" s="16">
        <v>253</v>
      </c>
      <c r="F9" s="17" t="s">
        <v>8</v>
      </c>
      <c r="G9" s="18">
        <f t="shared" si="0"/>
        <v>1265</v>
      </c>
      <c r="H9" s="19"/>
      <c r="I9" s="2"/>
      <c r="J9" s="28"/>
      <c r="L9" s="29">
        <v>2500</v>
      </c>
    </row>
    <row r="10" spans="1:12" ht="12.75">
      <c r="A10" s="2"/>
      <c r="B10" s="1" t="s">
        <v>17</v>
      </c>
      <c r="C10" s="1"/>
      <c r="D10" s="1"/>
      <c r="E10" s="26">
        <v>700</v>
      </c>
      <c r="F10" s="17" t="s">
        <v>8</v>
      </c>
      <c r="G10" s="18">
        <f t="shared" si="0"/>
        <v>3500</v>
      </c>
      <c r="H10" s="19"/>
      <c r="I10" s="2"/>
      <c r="J10" s="28"/>
      <c r="L10" s="29">
        <v>925</v>
      </c>
    </row>
    <row r="11" spans="1:12" ht="12.75">
      <c r="A11" s="2"/>
      <c r="B11" s="1" t="s">
        <v>18</v>
      </c>
      <c r="C11" s="1"/>
      <c r="D11" s="30"/>
      <c r="E11" s="16">
        <v>1700</v>
      </c>
      <c r="F11" s="17" t="s">
        <v>19</v>
      </c>
      <c r="G11" s="18">
        <f t="shared" si="0"/>
        <v>8500</v>
      </c>
      <c r="H11" s="19"/>
      <c r="I11" s="2"/>
      <c r="J11" s="28"/>
      <c r="L11" s="29">
        <v>253</v>
      </c>
    </row>
    <row r="12" spans="1:12" ht="12.75">
      <c r="A12" s="2"/>
      <c r="B12" s="1" t="s">
        <v>20</v>
      </c>
      <c r="C12" s="1"/>
      <c r="D12" s="1"/>
      <c r="E12" s="16">
        <v>1700</v>
      </c>
      <c r="F12" s="17" t="s">
        <v>21</v>
      </c>
      <c r="G12" s="18">
        <f>SUM(E12*9)</f>
        <v>15300</v>
      </c>
      <c r="H12" s="19"/>
      <c r="I12" s="2"/>
      <c r="J12" s="28"/>
      <c r="L12" s="29">
        <v>630</v>
      </c>
    </row>
    <row r="13" spans="1:12" ht="12.75">
      <c r="A13" s="2"/>
      <c r="B13" s="1" t="s">
        <v>22</v>
      </c>
      <c r="C13" s="1"/>
      <c r="D13" s="1"/>
      <c r="E13" s="16">
        <v>200</v>
      </c>
      <c r="F13" s="17" t="s">
        <v>23</v>
      </c>
      <c r="G13" s="18">
        <f t="shared" si="0"/>
        <v>1000</v>
      </c>
      <c r="H13" s="19"/>
      <c r="I13" s="2"/>
      <c r="J13" s="28"/>
      <c r="K13" s="28"/>
      <c r="L13" s="29">
        <v>202</v>
      </c>
    </row>
    <row r="14" spans="1:12" ht="12.75">
      <c r="A14" s="2"/>
      <c r="B14" s="1" t="s">
        <v>24</v>
      </c>
      <c r="C14" s="1"/>
      <c r="D14" s="1"/>
      <c r="E14" s="16">
        <v>1360</v>
      </c>
      <c r="F14" s="17" t="s">
        <v>25</v>
      </c>
      <c r="G14" s="18">
        <f t="shared" si="0"/>
        <v>6800</v>
      </c>
      <c r="H14" s="19"/>
      <c r="I14" s="2"/>
      <c r="J14" s="28"/>
      <c r="L14" s="29">
        <v>700</v>
      </c>
    </row>
    <row r="15" spans="1:12" ht="12.75">
      <c r="A15" s="2"/>
      <c r="B15" s="1" t="s">
        <v>26</v>
      </c>
      <c r="E15" s="31">
        <v>800</v>
      </c>
      <c r="G15" s="18">
        <f t="shared" si="0"/>
        <v>4000</v>
      </c>
      <c r="H15" s="19"/>
      <c r="I15" s="2"/>
      <c r="J15" s="28"/>
      <c r="L15" s="29">
        <v>20</v>
      </c>
    </row>
    <row r="16" spans="1:12" ht="12.75">
      <c r="A16" s="2"/>
      <c r="B16" s="1" t="s">
        <v>27</v>
      </c>
      <c r="C16" s="1"/>
      <c r="D16" s="1"/>
      <c r="E16" s="32">
        <v>1600</v>
      </c>
      <c r="F16" s="1"/>
      <c r="G16" s="33">
        <f t="shared" si="0"/>
        <v>8000</v>
      </c>
      <c r="H16" s="19"/>
      <c r="I16" s="2"/>
      <c r="J16" s="28"/>
      <c r="L16" s="29">
        <v>451</v>
      </c>
    </row>
    <row r="17" spans="1:12" ht="12.75">
      <c r="A17" s="2"/>
      <c r="B17" s="1" t="s">
        <v>28</v>
      </c>
      <c r="C17" s="1"/>
      <c r="D17" s="34" t="s">
        <v>29</v>
      </c>
      <c r="E17" s="35">
        <f>SUM(E3:E16)</f>
        <v>12978.5</v>
      </c>
      <c r="F17" s="36"/>
      <c r="G17" s="37">
        <f>SUM(G3:G16)</f>
        <v>71692.5</v>
      </c>
      <c r="H17" s="19"/>
      <c r="I17" s="2"/>
      <c r="J17" s="28"/>
      <c r="L17" s="29">
        <v>1700</v>
      </c>
    </row>
    <row r="18" spans="1:12" ht="12.75">
      <c r="A18" s="2"/>
      <c r="D18" s="38"/>
      <c r="E18" s="39"/>
      <c r="F18" s="40"/>
      <c r="G18" s="33"/>
      <c r="H18" s="41"/>
      <c r="I18" s="2"/>
      <c r="J18" s="28"/>
      <c r="K18" s="28"/>
      <c r="L18" s="29">
        <v>403</v>
      </c>
    </row>
    <row r="19" spans="1:12" ht="12.75">
      <c r="A19" s="2"/>
      <c r="B19" s="42" t="s">
        <v>30</v>
      </c>
      <c r="C19" s="43"/>
      <c r="D19" s="1"/>
      <c r="E19" s="16"/>
      <c r="F19" s="17"/>
      <c r="G19" s="18"/>
      <c r="H19" s="19"/>
      <c r="I19" s="2"/>
      <c r="J19" s="44"/>
      <c r="L19" s="29">
        <v>587</v>
      </c>
    </row>
    <row r="20" spans="1:12" ht="12.75">
      <c r="A20" s="2"/>
      <c r="B20" s="1" t="s">
        <v>31</v>
      </c>
      <c r="C20" s="1"/>
      <c r="D20" s="1"/>
      <c r="E20" s="16">
        <v>792</v>
      </c>
      <c r="F20" s="17" t="s">
        <v>29</v>
      </c>
      <c r="G20" s="18">
        <f>0.0543*G17</f>
        <v>3892.90275</v>
      </c>
      <c r="H20" s="19"/>
      <c r="I20" s="2"/>
      <c r="J20" s="27"/>
      <c r="L20" s="29">
        <v>88</v>
      </c>
    </row>
    <row r="21" spans="1:10" ht="12.75">
      <c r="A21" s="2"/>
      <c r="B21" s="1" t="s">
        <v>32</v>
      </c>
      <c r="C21" s="1"/>
      <c r="D21" s="1"/>
      <c r="E21" s="16">
        <v>437</v>
      </c>
      <c r="F21" s="17"/>
      <c r="G21" s="18">
        <f>G17*0.03</f>
        <v>2150.775</v>
      </c>
      <c r="H21" s="19"/>
      <c r="I21" s="2"/>
      <c r="J21" s="29"/>
    </row>
    <row r="22" spans="1:10" ht="12.75">
      <c r="A22" s="2"/>
      <c r="B22" s="36" t="s">
        <v>33</v>
      </c>
      <c r="C22" s="36"/>
      <c r="D22" s="36"/>
      <c r="E22" s="26">
        <v>2188</v>
      </c>
      <c r="F22" s="45"/>
      <c r="G22" s="46">
        <f>G17*0.15</f>
        <v>10753.875</v>
      </c>
      <c r="H22" s="19"/>
      <c r="I22" s="2"/>
      <c r="J22" s="29"/>
    </row>
    <row r="23" spans="1:10" ht="12.75">
      <c r="A23" s="2"/>
      <c r="B23" s="47" t="s">
        <v>34</v>
      </c>
      <c r="C23" s="36"/>
      <c r="D23" s="36"/>
      <c r="E23" s="48">
        <f>SUM(E20:E22)</f>
        <v>3417</v>
      </c>
      <c r="F23" s="45"/>
      <c r="G23" s="49">
        <f>SUM(G20:G22)</f>
        <v>16797.552750000003</v>
      </c>
      <c r="H23" s="19"/>
      <c r="I23" s="2"/>
      <c r="J23" s="29"/>
    </row>
    <row r="24" spans="1:10" ht="12.75">
      <c r="A24" s="2"/>
      <c r="B24" s="36"/>
      <c r="C24" s="36"/>
      <c r="D24" s="50"/>
      <c r="E24" s="51"/>
      <c r="F24" s="45"/>
      <c r="G24" s="52"/>
      <c r="H24" s="19"/>
      <c r="I24" s="2"/>
      <c r="J24" s="29"/>
    </row>
    <row r="25" spans="1:10" ht="15.75">
      <c r="A25" s="53"/>
      <c r="B25" s="54" t="s">
        <v>35</v>
      </c>
      <c r="C25" s="55"/>
      <c r="D25" s="56"/>
      <c r="E25" s="57">
        <f>SUM(E17+E23)</f>
        <v>16395.5</v>
      </c>
      <c r="F25" s="58"/>
      <c r="G25" s="59">
        <f>SUM(G17+G23)</f>
        <v>88490.05275</v>
      </c>
      <c r="H25" s="19"/>
      <c r="I25" s="2"/>
      <c r="J25" s="29"/>
    </row>
    <row r="26" spans="1:10" ht="12.75">
      <c r="A26" s="60"/>
      <c r="B26" s="61"/>
      <c r="C26" s="61"/>
      <c r="D26" s="61"/>
      <c r="E26" s="62"/>
      <c r="F26" s="63" t="s">
        <v>36</v>
      </c>
      <c r="G26" s="64"/>
      <c r="H26" s="65"/>
      <c r="J26" s="29"/>
    </row>
    <row r="27" spans="1:10" ht="12.75">
      <c r="A27" s="60"/>
      <c r="B27" s="66"/>
      <c r="C27" s="67"/>
      <c r="D27" s="67"/>
      <c r="E27" s="68"/>
      <c r="F27" s="69" t="s">
        <v>37</v>
      </c>
      <c r="G27" s="70"/>
      <c r="H27" s="71">
        <v>100</v>
      </c>
      <c r="J27" s="29"/>
    </row>
    <row r="28" spans="1:10" ht="12.75">
      <c r="A28" s="60"/>
      <c r="B28" s="61"/>
      <c r="C28" s="67"/>
      <c r="D28" s="67"/>
      <c r="E28" s="68"/>
      <c r="F28" s="72" t="s">
        <v>38</v>
      </c>
      <c r="G28" s="70"/>
      <c r="H28" s="73">
        <v>88</v>
      </c>
      <c r="J28" s="29"/>
    </row>
    <row r="29" spans="1:10" ht="12.75">
      <c r="A29" s="60"/>
      <c r="B29" s="67"/>
      <c r="C29" s="67"/>
      <c r="D29" s="67"/>
      <c r="E29" s="68"/>
      <c r="F29" s="74" t="s">
        <v>39</v>
      </c>
      <c r="G29" s="70"/>
      <c r="H29" s="75">
        <v>5</v>
      </c>
      <c r="J29" s="29"/>
    </row>
    <row r="30" spans="1:10" ht="12.75">
      <c r="A30" s="60"/>
      <c r="B30" s="67"/>
      <c r="C30" s="67"/>
      <c r="D30" s="67"/>
      <c r="E30" s="68"/>
      <c r="F30" s="74" t="s">
        <v>40</v>
      </c>
      <c r="G30" s="70"/>
      <c r="H30" s="75">
        <v>30</v>
      </c>
      <c r="J30" s="29"/>
    </row>
    <row r="31" spans="1:10" ht="12.75">
      <c r="A31" s="60"/>
      <c r="B31" s="67"/>
      <c r="C31" s="67"/>
      <c r="D31" s="67"/>
      <c r="E31" s="68"/>
      <c r="F31" s="74" t="s">
        <v>41</v>
      </c>
      <c r="G31" s="70"/>
      <c r="H31" s="75" t="s">
        <v>42</v>
      </c>
      <c r="J31" s="29"/>
    </row>
    <row r="32" spans="1:10" ht="12.75">
      <c r="A32" s="60"/>
      <c r="B32" s="67"/>
      <c r="C32" s="67"/>
      <c r="D32" s="67"/>
      <c r="E32" s="68"/>
      <c r="F32" s="74" t="s">
        <v>43</v>
      </c>
      <c r="G32" s="70"/>
      <c r="H32" s="76">
        <v>22000</v>
      </c>
      <c r="J32" s="29"/>
    </row>
    <row r="33" spans="1:10" ht="12.75">
      <c r="A33" s="60"/>
      <c r="B33" s="67"/>
      <c r="C33" s="67"/>
      <c r="D33" s="67"/>
      <c r="E33" s="68"/>
      <c r="F33" s="74" t="s">
        <v>44</v>
      </c>
      <c r="G33" s="70"/>
      <c r="H33" s="76">
        <v>1</v>
      </c>
      <c r="J33" s="29"/>
    </row>
    <row r="34" spans="1:10" ht="12.75">
      <c r="A34" s="60"/>
      <c r="B34" s="67"/>
      <c r="C34" s="67"/>
      <c r="D34" s="67"/>
      <c r="E34" s="68"/>
      <c r="F34" s="74" t="s">
        <v>45</v>
      </c>
      <c r="G34" s="70"/>
      <c r="H34" s="76">
        <v>330</v>
      </c>
      <c r="J34" s="28"/>
    </row>
    <row r="35" spans="1:10" ht="12.75">
      <c r="A35" s="77"/>
      <c r="B35" s="67"/>
      <c r="C35" s="67"/>
      <c r="D35" s="67"/>
      <c r="E35" s="68"/>
      <c r="F35" s="74" t="s">
        <v>46</v>
      </c>
      <c r="G35" s="70"/>
      <c r="H35" s="75">
        <v>13</v>
      </c>
      <c r="J35" s="28"/>
    </row>
    <row r="36" spans="1:10" ht="12.75">
      <c r="A36" s="77"/>
      <c r="B36" s="61"/>
      <c r="C36" s="67"/>
      <c r="D36" s="67"/>
      <c r="E36" s="68"/>
      <c r="F36" s="78"/>
      <c r="G36" s="70"/>
      <c r="J36" s="28"/>
    </row>
    <row r="37" spans="1:10" ht="12.75">
      <c r="A37" s="77"/>
      <c r="B37" s="61"/>
      <c r="C37" s="67"/>
      <c r="D37" s="67"/>
      <c r="E37" s="68"/>
      <c r="F37" s="78"/>
      <c r="G37" s="80"/>
      <c r="H37" s="81"/>
      <c r="J37" s="28"/>
    </row>
    <row r="38" spans="1:10" ht="12.75">
      <c r="A38" s="77"/>
      <c r="B38" s="66"/>
      <c r="C38" s="67"/>
      <c r="D38" s="67"/>
      <c r="E38" s="68"/>
      <c r="F38" s="78"/>
      <c r="G38" s="82"/>
      <c r="H38" s="83"/>
      <c r="J38" s="28"/>
    </row>
    <row r="39" ht="12.75">
      <c r="J39" s="28"/>
    </row>
    <row r="40" ht="12.75">
      <c r="J40" s="28"/>
    </row>
    <row r="41" ht="12.75">
      <c r="J41" s="28"/>
    </row>
    <row r="42" ht="12.75">
      <c r="J42" s="28"/>
    </row>
    <row r="43" ht="12.75">
      <c r="J43" s="28"/>
    </row>
    <row r="44" ht="12.75">
      <c r="J44" s="28"/>
    </row>
    <row r="45" ht="12.75">
      <c r="J45" s="28"/>
    </row>
    <row r="46" ht="12.75">
      <c r="J46" s="28"/>
    </row>
    <row r="47" ht="12.75">
      <c r="J47" s="27"/>
    </row>
    <row r="48" ht="12.75">
      <c r="J48" s="84"/>
    </row>
    <row r="49" ht="12.75">
      <c r="J49" s="29"/>
    </row>
    <row r="50" ht="12.75">
      <c r="J50" s="85"/>
    </row>
    <row r="51" ht="12.75">
      <c r="J51" s="85"/>
    </row>
    <row r="52" ht="12.75">
      <c r="J52" s="85"/>
    </row>
    <row r="53" ht="12.75">
      <c r="J53" s="29"/>
    </row>
    <row r="54" ht="12.75">
      <c r="J54" s="29"/>
    </row>
    <row r="55" ht="12.75">
      <c r="J55" s="29"/>
    </row>
    <row r="56" ht="12.75">
      <c r="J56" s="29"/>
    </row>
    <row r="57" ht="12.75">
      <c r="J57" s="29"/>
    </row>
    <row r="58" ht="12.75">
      <c r="J58" s="29"/>
    </row>
    <row r="59" ht="12.75">
      <c r="J59" s="29"/>
    </row>
    <row r="60" ht="12.75">
      <c r="J60" s="86"/>
    </row>
    <row r="61" spans="10:13" ht="12.75">
      <c r="J61" s="87"/>
      <c r="M61" s="87" t="s">
        <v>47</v>
      </c>
    </row>
    <row r="62" spans="10:13" ht="12.75">
      <c r="J62" s="87"/>
      <c r="M62" s="87" t="s">
        <v>48</v>
      </c>
    </row>
    <row r="63" ht="12.75">
      <c r="J63" s="87"/>
    </row>
    <row r="64" ht="12.75">
      <c r="J64" s="87"/>
    </row>
    <row r="65" ht="12.75">
      <c r="J65" s="87"/>
    </row>
    <row r="66" ht="12.75">
      <c r="J66" s="88"/>
    </row>
    <row r="67" ht="12.75">
      <c r="J67" s="88"/>
    </row>
    <row r="68" ht="12.75">
      <c r="J68" s="88"/>
    </row>
    <row r="69" ht="12.75">
      <c r="J69" s="88"/>
    </row>
    <row r="70" ht="12.75">
      <c r="J70" s="88"/>
    </row>
  </sheetData>
  <mergeCells count="2">
    <mergeCell ref="B5:D5"/>
    <mergeCell ref="B6:D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Lloyd</dc:creator>
  <cp:keywords/>
  <dc:description/>
  <cp:lastModifiedBy>Authorized User</cp:lastModifiedBy>
  <dcterms:created xsi:type="dcterms:W3CDTF">2003-09-04T19:29:07Z</dcterms:created>
  <dcterms:modified xsi:type="dcterms:W3CDTF">2003-11-24T17:28:48Z</dcterms:modified>
  <cp:category/>
  <cp:version/>
  <cp:contentType/>
  <cp:contentStatus/>
</cp:coreProperties>
</file>